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hidePivotFieldList="1"/>
  <bookViews>
    <workbookView xWindow="0" yWindow="0" windowWidth="20730" windowHeight="11760" firstSheet="1" activeTab="6"/>
  </bookViews>
  <sheets>
    <sheet name="1ОиДинфоб (2)" sheetId="10" r:id="rId1"/>
    <sheet name="1ОиДинфоб" sheetId="1" r:id="rId2"/>
    <sheet name="2КомфУслНал" sheetId="4" r:id="rId3"/>
    <sheet name="2КомУслОц" sheetId="2" r:id="rId4"/>
    <sheet name="3УслДостИнвНал" sheetId="5" r:id="rId5"/>
    <sheet name="3УслДостИнвОц" sheetId="3" r:id="rId6"/>
    <sheet name="4ДобрВежл" sheetId="6" r:id="rId7"/>
    <sheet name="5УдовлУсл" sheetId="7" r:id="rId8"/>
    <sheet name="Лист1" sheetId="11" r:id="rId9"/>
    <sheet name="Интегр" sheetId="8" r:id="rId10"/>
  </sheets>
  <calcPr calcId="14562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3" l="1"/>
  <c r="H4" i="3" l="1"/>
  <c r="Q3" i="5"/>
  <c r="R3" i="5" s="1"/>
  <c r="Q5" i="10"/>
  <c r="R5" i="10" s="1"/>
  <c r="K5" i="10"/>
  <c r="L5" i="10" s="1"/>
  <c r="H5" i="10"/>
  <c r="I5" i="10" s="1"/>
  <c r="S4" i="10"/>
  <c r="S5" i="10" l="1"/>
  <c r="F4" i="8"/>
  <c r="I4" i="3" l="1"/>
  <c r="M4" i="8" s="1"/>
  <c r="E4" i="3"/>
  <c r="F4" i="3" s="1"/>
  <c r="L4" i="8" s="1"/>
  <c r="P3" i="5"/>
  <c r="I3" i="5"/>
  <c r="E5" i="2"/>
  <c r="K3" i="4"/>
  <c r="I4" i="8" l="1"/>
  <c r="E4" i="8"/>
  <c r="O4" i="7"/>
  <c r="K4" i="7"/>
  <c r="L4" i="7" s="1"/>
  <c r="U4" i="8" s="1"/>
  <c r="G4" i="7"/>
  <c r="H4" i="7" s="1"/>
  <c r="T4" i="8" s="1"/>
  <c r="O4" i="6"/>
  <c r="P4" i="6" s="1"/>
  <c r="R4" i="8" s="1"/>
  <c r="K4" i="6"/>
  <c r="L4" i="6" s="1"/>
  <c r="Q4" i="8" s="1"/>
  <c r="G4" i="6"/>
  <c r="H4" i="6" s="1"/>
  <c r="P4" i="8" s="1"/>
  <c r="M4" i="3"/>
  <c r="I5" i="2"/>
  <c r="J5" i="2" s="1"/>
  <c r="K5" i="2" s="1"/>
  <c r="P4" i="7" l="1"/>
  <c r="V4" i="8" s="1"/>
  <c r="N4" i="3"/>
  <c r="N4" i="8"/>
  <c r="J4" i="8"/>
  <c r="K4" i="8" s="1"/>
  <c r="S4" i="8"/>
  <c r="W4" i="8"/>
  <c r="O4" i="8"/>
  <c r="G4" i="8"/>
  <c r="H4" i="8" s="1"/>
  <c r="Q4" i="6"/>
  <c r="Q4" i="7" l="1"/>
  <c r="D4" i="8"/>
  <c r="P3" i="7"/>
  <c r="L3" i="7"/>
  <c r="H3" i="7"/>
  <c r="P3" i="6"/>
  <c r="L3" i="6"/>
  <c r="H3" i="6"/>
  <c r="M3" i="3"/>
  <c r="I3" i="3"/>
  <c r="F3" i="3"/>
  <c r="J4" i="2"/>
  <c r="K4" i="2" s="1"/>
  <c r="Q4" i="1"/>
  <c r="N3" i="3" l="1"/>
  <c r="Q3" i="6"/>
  <c r="Q3" i="7"/>
  <c r="D5" i="8" l="1"/>
</calcChain>
</file>

<file path=xl/sharedStrings.xml><?xml version="1.0" encoding="utf-8"?>
<sst xmlns="http://schemas.openxmlformats.org/spreadsheetml/2006/main" count="209" uniqueCount="133">
  <si>
    <t>Показатель 1.1</t>
  </si>
  <si>
    <t>№</t>
  </si>
  <si>
    <t>ДО</t>
  </si>
  <si>
    <t>1.1.1. Объем информации, размещенной на информационных стендах в помещении организации</t>
  </si>
  <si>
    <t>1.1.2. Объем информации, размещенной на официальном сайте организации</t>
  </si>
  <si>
    <t>Показатель 1.2</t>
  </si>
  <si>
    <t>Количество функционирующих дистанционных способов взаимодействия</t>
  </si>
  <si>
    <t>Значение показателя 1.2</t>
  </si>
  <si>
    <t>Значение показателя 1.2 с учетом значимости</t>
  </si>
  <si>
    <t>Показатель 1.3</t>
  </si>
  <si>
    <t>Число получателей услуг, удовлетворенных качеством, полнотой и доступностью информации о деятельности организации, размещенной на стендах организации</t>
  </si>
  <si>
    <t>Число опрошенных получателей услуг, ответивших на соответствующий вопрос анкеты</t>
  </si>
  <si>
    <t>Показатель 1.1.1</t>
  </si>
  <si>
    <t>Покзатель 1.1.2</t>
  </si>
  <si>
    <t>Показатель 1.3.1</t>
  </si>
  <si>
    <t>Число получателей услуг, удовлетворенных качеством, полнотой и доступностью информации о деятельности организации, размещенной на сайте организации</t>
  </si>
  <si>
    <t>Значение показателя 1.3</t>
  </si>
  <si>
    <t>Значение показателя 1 .3 с учетом веса</t>
  </si>
  <si>
    <t>Показатель 2.1 Обеспечение в организации социальной сферы комфортных условий для предоставления услуг</t>
  </si>
  <si>
    <t>2.1.1. Наличие комфортных условий для предоставления услуг</t>
  </si>
  <si>
    <t>Значение показателя 1.1</t>
  </si>
  <si>
    <t xml:space="preserve">Значение показателя 1.1 с учетом значимости </t>
  </si>
  <si>
    <t>Итого по критерию:</t>
  </si>
  <si>
    <t>Количество комфортных условий для предоставления услуг</t>
  </si>
  <si>
    <t>Значение показателя 2.1.1</t>
  </si>
  <si>
    <t>Показатель 2.3 Доля получателей услуг, удовлетворенных комфортностью условий предоставления услуг</t>
  </si>
  <si>
    <t>Значение показателя с учетом значимости</t>
  </si>
  <si>
    <t>Число получателей услуг, удовлетворенных комфортностью предоставления услуг организацией образования</t>
  </si>
  <si>
    <t>Число получателей услуг, опрошенных по данному вопросу</t>
  </si>
  <si>
    <t>Значение показателя 2.3</t>
  </si>
  <si>
    <t>Значение показателя 2.3 с учетом значимости</t>
  </si>
  <si>
    <t>Наличие в образовательных организациях комфортных условий для предоставления услуг</t>
  </si>
  <si>
    <t>Всего</t>
  </si>
  <si>
    <t>Наличие комфортной зоны отдыха (ожидания) оборудованной соответствующей мебелью</t>
  </si>
  <si>
    <t>Наличие и понятность навигации внутри организации</t>
  </si>
  <si>
    <t>Наличие и доступность питьевой воды</t>
  </si>
  <si>
    <t>Наличие и доступность санитарно-гигиенических помещений</t>
  </si>
  <si>
    <t>Санитарное состояние помещений организации</t>
  </si>
  <si>
    <t>Транспортная доступность (доступность общественного транспорта и наличие парковки)</t>
  </si>
  <si>
    <t>Доступность записи на получение услуги (по телефону, с использованием сети «Интернет» на официальном сайте ор</t>
  </si>
  <si>
    <t>Оборудование территории, прилегающей к организации, и ее помещений с учетом доступности для инвалидов:</t>
  </si>
  <si>
    <t>Обеспечение в организации условий доступности, позволяющих инвалидам получать услуги наравне с другими, включая:</t>
  </si>
  <si>
    <t>Наличие специально оборудованных санитарно-гигиенических помещений в организации</t>
  </si>
  <si>
    <t>Наличие сменных кресел-колясок;</t>
  </si>
  <si>
    <t>Наличие адаптированных лифтов, поручней, расширенных дверных проемов;</t>
  </si>
  <si>
    <t>Наличие выделенных стоянок для автотранспортных средств инвалидов;</t>
  </si>
  <si>
    <t>Оборудование входных групп пандусами/подъемными платформами;</t>
  </si>
  <si>
    <t>Дублирование для инвалидов по слуху и зрению звуковой и зрительной информации</t>
  </si>
  <si>
    <t>Дублирование надписей, знаков и иной текстовой и графической информации знаками, выполненными рельефно-точечным шрифтом Брайля</t>
  </si>
  <si>
    <t>Возможность предоставления инвалидам по слуху (слуху и зрению) услуг сурдопереводчика (тифлосурдопереводчика)</t>
  </si>
  <si>
    <t>Наличие альтернативной версии официального сайта организации социальной сферы в сети «Интернет» для инвалидов по зрению</t>
  </si>
  <si>
    <t>Помощь, оказываемая работниками организации, прошедшими необходимое обучение (инструктирование), по сопровождению инвалидов в помещении</t>
  </si>
  <si>
    <t>Наличие возможности предоставления услуги в дистанционном режиме или на дому</t>
  </si>
  <si>
    <t>Показатель 3.1</t>
  </si>
  <si>
    <t>Показатель 3.2</t>
  </si>
  <si>
    <t>Показатель 3.3</t>
  </si>
  <si>
    <t>Количество условий доступности образовательной организации для инвалидов</t>
  </si>
  <si>
    <t>Значение показателя 3.1</t>
  </si>
  <si>
    <t>Значение показателя 3.1 с учетом значимости</t>
  </si>
  <si>
    <t>Количество условий доступности, позволяющих инвалидам получать услуги наравне с другими</t>
  </si>
  <si>
    <t>Значение показателя 3.2</t>
  </si>
  <si>
    <t>Значение показателя 3.2 с учетом значимости</t>
  </si>
  <si>
    <t>Число получателей услуг-инвалидов, удовлетворенных доступностью услуг</t>
  </si>
  <si>
    <t>Число получателей услуг-инвалидов, опрошенных по данному вопросу</t>
  </si>
  <si>
    <t>Значение показателя 3.3</t>
  </si>
  <si>
    <t>Значение показателя 3.3 с учетом значимости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</si>
  <si>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</t>
  </si>
  <si>
    <t>Число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</si>
  <si>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4.1</t>
  </si>
  <si>
    <t>Значение показателя 4.1 с учетом значимости</t>
  </si>
  <si>
    <t>Показатель 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</si>
  <si>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4.2</t>
  </si>
  <si>
    <t>Значение показателя 4.2 с учетом значимости</t>
  </si>
  <si>
    <t>Показатель 4.1 Доля получателей услуг, удовлетворенных доброжелательностью, вежливостью работников организации социальной сферы</t>
  </si>
  <si>
    <t>Показатель 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</si>
  <si>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</si>
  <si>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Значение показателя 4.3</t>
  </si>
  <si>
    <t>Значение показателя 4.3 с учетом значимости</t>
  </si>
  <si>
    <t>Тип образовательной организации</t>
  </si>
  <si>
    <t>МО</t>
  </si>
  <si>
    <t>Наименование образовательной организации</t>
  </si>
  <si>
    <t>Показатель 5.1 Доля получателей услуг, которые готовы рекомендовать организацию социальной сферы родственникам и знакомым</t>
  </si>
  <si>
    <t>Значение показателя 5.1</t>
  </si>
  <si>
    <t>Показатель 5.2 Доля получателей услуг, удовлетворенных организационными условиями предоставления услуг</t>
  </si>
  <si>
    <t>Число получателей услуг, удовлетворенных организационными условиями предоставления услуг</t>
  </si>
  <si>
    <t>Показатель 5.3 Доля получателей услуг, удовлетворенных в целом условиями оказания услуг в организации</t>
  </si>
  <si>
    <t>Число получателей услуг, удовлетворенных в целом условиями оказания услуг в организации социальной сферы</t>
  </si>
  <si>
    <t>Число получателей услуг, которые готовы рекомендовать организацию родственникам и знакомым</t>
  </si>
  <si>
    <t>Место в рейтинге</t>
  </si>
  <si>
    <t>Муниципальное образование</t>
  </si>
  <si>
    <t>Интегральное значение показателя</t>
  </si>
  <si>
    <t>2 - Показатели, характеризующие комфортность условий предоставления услуг</t>
  </si>
  <si>
    <t>3 - Показатели, характеризующие доступность услуг для инвалидов</t>
  </si>
  <si>
    <t>4 - Показатели, характеризующие доброжелательность, вежливость работников организации</t>
  </si>
  <si>
    <t>5 - Показатели, характеризующие удовлетворенность условиями оказания услуг</t>
  </si>
  <si>
    <t>К1</t>
  </si>
  <si>
    <t>К2</t>
  </si>
  <si>
    <t>К3</t>
  </si>
  <si>
    <t>К4</t>
  </si>
  <si>
    <t>К5</t>
  </si>
  <si>
    <t>1.1</t>
  </si>
  <si>
    <t>1.2</t>
  </si>
  <si>
    <t>1.3</t>
  </si>
  <si>
    <t>1 - Показатели, характеризующие откртость и доступность информации об организации</t>
  </si>
  <si>
    <t>2.1</t>
  </si>
  <si>
    <t>2.3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</si>
  <si>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</si>
  <si>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</si>
  <si>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</si>
  <si>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</si>
  <si>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</si>
  <si>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</si>
  <si>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</si>
  <si>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</si>
  <si>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</si>
  <si>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МБУДО «Троицкая детско-юношеская спортивная школа» Троицкого района</t>
  </si>
  <si>
    <t>Троицкий район</t>
  </si>
  <si>
    <t>Среднее по всем критериям</t>
  </si>
  <si>
    <t>Названия строк</t>
  </si>
  <si>
    <t>Общий итог</t>
  </si>
  <si>
    <t>Среднее по полю Интегральное значение показателя</t>
  </si>
  <si>
    <t>Среднее по региону</t>
  </si>
  <si>
    <t>К4 – Вежливость и доброжелательность сотрудников</t>
  </si>
  <si>
    <t>К5 – Удовлетворенность условиями оказания услуг</t>
  </si>
  <si>
    <t>К1 – Открытость и доступность информации об организации</t>
  </si>
  <si>
    <t>Среднее значение по всем критериям</t>
  </si>
  <si>
    <t>К3 – Доступность услуг для инвалидов</t>
  </si>
  <si>
    <t>К2 – Комфортность условий</t>
  </si>
  <si>
    <t>Значение показателя 5.1 с учетом значимости</t>
  </si>
  <si>
    <t>Значение показателя 5.2</t>
  </si>
  <si>
    <t>Значение показателя 5.2 с учетом значимости</t>
  </si>
  <si>
    <t>Значение показателя 5.3</t>
  </si>
  <si>
    <t>Значение показателя 5.3 с учетом значимости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</si>
</sst>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" fillId="0" borderId="0" xfId="0" applyFont="1" applyAlignment="1">
      <alignment textRotation="90" wrapText="1"/>
    </xf>
    <xf numFmtId="0" fontId="1" fillId="0" borderId="0" xfId="0" applyFont="1" applyAlignment="1">
      <alignment textRotation="90"/>
    </xf>
    <xf numFmtId="2" fontId="1" fillId="0" borderId="0" xfId="0" applyNumberFormat="1" applyFont="1" applyAlignment="1">
      <alignment textRotation="90" wrapText="1"/>
    </xf>
    <xf numFmtId="0" fontId="0" fillId="0" borderId="0" xfId="0" applyAlignment="1">
      <alignment textRotation="90"/>
    </xf>
    <xf numFmtId="0" fontId="0" fillId="0" borderId="0" xfId="0" applyAlignment="1">
      <alignment textRotation="90" wrapText="1"/>
    </xf>
    <xf numFmtId="0" fontId="0" fillId="0" borderId="0" xfId="0" applyAlignment="1">
      <alignment horizontal="center" wrapText="1"/>
    </xf>
    <xf numFmtId="1" fontId="0" fillId="0" borderId="0" xfId="0" applyNumberFormat="1"/>
    <xf numFmtId="0" fontId="2" fillId="0" borderId="0" xfId="0" applyFont="1"/>
    <xf numFmtId="0" fontId="2" fillId="0" borderId="1" xfId="0" applyFont="1" applyBorder="1" applyAlignment="1">
      <alignment textRotation="90" wrapText="1"/>
    </xf>
    <xf numFmtId="0" fontId="2" fillId="0" borderId="1" xfId="0" applyFont="1" applyBorder="1" applyAlignment="1">
      <alignment textRotation="90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textRotation="90" wrapText="1"/>
    </xf>
    <xf numFmtId="0" fontId="0" fillId="0" borderId="0" xfId="0" applyFill="1"/>
    <xf numFmtId="49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0" fillId="0" borderId="0" xfId="0" applyNumberFormat="1" applyFill="1" applyAlignment="1">
      <alignment horizontal="center" wrapText="1"/>
    </xf>
    <xf numFmtId="0" fontId="0" fillId="0" borderId="0" xfId="0" applyFill="1" applyAlignment="1">
      <alignment horizontal="center" wrapText="1"/>
    </xf>
  </cellXfs>
  <cellStyles count="1">
    <cellStyle name="Обычный" xfId="0" builtinId="0"/>
  </cellStyles>
  <dxfs count="19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ER" refreshedDate="44172.622029513892" createdVersion="6" refreshedVersion="6" minRefreshableVersion="3" recordCount="14">
  <cacheSource type="worksheet">
    <worksheetSource ref="C11:E12" sheet="Интегр"/>
  </cacheSource>
  <cacheFields count="3">
    <cacheField name="Муниципальное образование" numFmtId="0">
      <sharedItems count="14">
        <s v="Волчихинский район"/>
        <s v="Благовещенский район"/>
        <s v="Родинский район"/>
        <s v="Баевский район"/>
        <s v="Хабарский район"/>
        <s v="Красногорский район"/>
        <s v="Шипуновский район"/>
        <s v="Завьяловский район"/>
        <s v="Курьинский район"/>
        <s v="Ключевский район"/>
        <s v="Троицкий район"/>
        <s v="Немецкий район"/>
        <s v="Бийский район"/>
        <s v="Калманский район"/>
      </sharedItems>
    </cacheField>
    <cacheField name="Наименование образовательной организации" numFmtId="0">
      <sharedItems/>
    </cacheField>
    <cacheField name="Интегральное значение показателя" numFmtId="164">
      <sharedItems containsSemiMixedTypes="0" containsString="0" containsNumber="1" minValue="81.087715822966885" maxValue="94.6108843184228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МКУДО «Волчихинская Детско-юношеская спортивная школа»"/>
    <n v="86.97727272727272"/>
  </r>
  <r>
    <x v="1"/>
    <s v="МКУДО «Благовещенская детско-юношеская спортивная школа»"/>
    <n v="81.087715822966885"/>
  </r>
  <r>
    <x v="2"/>
    <s v="МБУДО «Детско-юношеская спортивная школа» Родинский район"/>
    <n v="91.70892462945443"/>
  </r>
  <r>
    <x v="3"/>
    <s v="МКОУДОД «Детско-юношеская спортивная школа» Баевского района"/>
    <n v="84.045229606994312"/>
  </r>
  <r>
    <x v="4"/>
    <s v="МБУДО «Детско-юношеская спортивная школа» Хабарского района"/>
    <n v="87.764143757675271"/>
  </r>
  <r>
    <x v="5"/>
    <s v="МКУДО «Детско-юношеская спортивная школа «Виктория» "/>
    <n v="81.524242424242431"/>
  </r>
  <r>
    <x v="6"/>
    <s v="МКУДО «Шипуновская детско-юношеская спортивная школа»"/>
    <n v="83.338793103448282"/>
  </r>
  <r>
    <x v="7"/>
    <s v="МКООДОД «Детско-юношеская спортивная школа Алтайского края Завьяловского района"/>
    <n v="90.071354857732572"/>
  </r>
  <r>
    <x v="8"/>
    <s v="МБОУДОД «Детско-юношеская спортивная школа» Курьинского района"/>
    <n v="92.921634514851377"/>
  </r>
  <r>
    <x v="9"/>
    <s v="МБУДО Детско-юношеская спортивная школа «Юность» Ключевского района"/>
    <n v="90.709460792167789"/>
  </r>
  <r>
    <x v="10"/>
    <s v="МБУДО «Троицкая детско-юношеская спортивная школа» Троицкого района"/>
    <n v="86.511782461742541"/>
  </r>
  <r>
    <x v="11"/>
    <s v="МБУДО «Детско-юношеская спортивная школа» Немецкого района"/>
    <n v="91.302197802197796"/>
  </r>
  <r>
    <x v="12"/>
    <s v="МБУДО «Детско-юношеская спортивная школа» Бийского района"/>
    <n v="94.610884318422862"/>
  </r>
  <r>
    <x v="13"/>
    <s v="МБУДО «Калманская районная детско-юношеская спортивная школа»"/>
    <n v="86.582983998196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86" cacheId="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>
  <location ref="A33:B35" firstHeaderRow="1" firstDataRow="1" firstDataCol="1"/>
  <pivotFields count="3">
    <pivotField axis="axisRow" showAll="0">
      <items count="15">
        <item h="1" x="3"/>
        <item h="1" x="12"/>
        <item h="1" x="1"/>
        <item h="1" x="0"/>
        <item h="1" x="7"/>
        <item h="1" x="13"/>
        <item h="1" x="9"/>
        <item h="1" x="5"/>
        <item h="1" x="8"/>
        <item h="1" x="11"/>
        <item h="1" x="2"/>
        <item x="10"/>
        <item h="1" x="4"/>
        <item h="1" x="6"/>
        <item t="default"/>
      </items>
    </pivotField>
    <pivotField showAll="0"/>
    <pivotField dataField="1" numFmtId="164" showAll="0"/>
  </pivotFields>
  <rowFields count="1">
    <field x="0"/>
  </rowFields>
  <rowItems count="2">
    <i>
      <x v="11"/>
    </i>
    <i t="grand">
      <x/>
    </i>
  </rowItems>
  <colItems count="1">
    <i/>
  </colItems>
  <dataFields count="1">
    <dataField name="Среднее по полю Интегральное значение показателя" fld="2" subtotal="average" baseField="0" baseItem="0"/>
  </dataFields>
  <formats count="6">
    <format dxfId="13">
      <pivotArea type="all" dataOnly="0" outline="0" fieldPosition="0"/>
    </format>
    <format dxfId="14">
      <pivotArea outline="0" collapsedLevelsAreSubtotals="1" fieldPosition="0"/>
    </format>
    <format dxfId="15">
      <pivotArea field="0" type="button" dataOnly="0" labelOnly="1" outline="0" axis="axisRow" fieldPosition="0"/>
    </format>
    <format dxfId="16">
      <pivotArea dataOnly="0" labelOnly="1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Таблица1" displayName="Таблица1" ref="A1:C2" totalsRowShown="0">
  <autoFilter ref="A1:C2"/>
  <tableColumns count="3">
    <tableColumn id="1" name="Муниципальное образование"/>
    <tableColumn id="2" name="Наименование образовательной организации"/>
    <tableColumn id="3" name="Интегральное значение показателя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5"/>
  <sheetViews>
    <sheetView zoomScale="70" zoomScaleNormal="70" workbookViewId="0">
      <selection activeCell="I2" sqref="I2"/>
    </sheetView>
  </sheetViews>
  <sheetFormatPr defaultRowHeight="15" x14ac:dyDescent="0.25"/>
  <cols>
    <col min="2" max="2" width="15.42578125" customWidth="1"/>
    <col min="3" max="3" width="54.7109375" customWidth="1"/>
    <col min="5" max="5" width="16.42578125" customWidth="1"/>
    <col min="10" max="10" width="11.42578125" customWidth="1"/>
    <col min="13" max="13" width="10.5703125" customWidth="1"/>
  </cols>
  <sheetData>
    <row r="1" spans="1:19" x14ac:dyDescent="0.25">
      <c r="D1" t="s">
        <v>0</v>
      </c>
      <c r="J1" t="s">
        <v>5</v>
      </c>
      <c r="M1" t="s">
        <v>9</v>
      </c>
    </row>
    <row r="2" spans="1:19" x14ac:dyDescent="0.25">
      <c r="D2" s="28" t="s">
        <v>12</v>
      </c>
      <c r="E2" s="28"/>
      <c r="F2" s="28" t="s">
        <v>13</v>
      </c>
      <c r="G2" s="28"/>
      <c r="M2" s="28" t="s">
        <v>14</v>
      </c>
      <c r="N2" s="28"/>
    </row>
    <row r="3" spans="1:19" ht="166.5" customHeight="1" x14ac:dyDescent="0.25">
      <c r="B3" t="s">
        <v>1</v>
      </c>
      <c r="C3" t="s">
        <v>2</v>
      </c>
      <c r="D3" s="3" t="s">
        <v>3</v>
      </c>
      <c r="E3" s="3"/>
      <c r="F3" s="3" t="s">
        <v>4</v>
      </c>
      <c r="G3" s="4"/>
      <c r="H3" s="4" t="s">
        <v>20</v>
      </c>
      <c r="I3" s="4" t="s">
        <v>21</v>
      </c>
      <c r="J3" s="3" t="s">
        <v>6</v>
      </c>
      <c r="K3" s="3" t="s">
        <v>7</v>
      </c>
      <c r="L3" s="3" t="s">
        <v>8</v>
      </c>
      <c r="M3" s="5" t="s">
        <v>10</v>
      </c>
      <c r="N3" s="5" t="s">
        <v>11</v>
      </c>
      <c r="O3" s="5" t="s">
        <v>15</v>
      </c>
      <c r="P3" s="5" t="s">
        <v>11</v>
      </c>
      <c r="Q3" s="5" t="s">
        <v>16</v>
      </c>
      <c r="R3" s="5" t="s">
        <v>17</v>
      </c>
      <c r="S3" s="5" t="s">
        <v>22</v>
      </c>
    </row>
    <row r="4" spans="1:19" x14ac:dyDescent="0.25">
      <c r="H4">
        <v>100</v>
      </c>
      <c r="I4">
        <v>30</v>
      </c>
      <c r="K4">
        <v>100</v>
      </c>
      <c r="L4">
        <v>30</v>
      </c>
      <c r="Q4">
        <v>100</v>
      </c>
      <c r="R4">
        <v>40</v>
      </c>
      <c r="S4" s="2">
        <f>I4+L4+R4</f>
        <v>100</v>
      </c>
    </row>
    <row r="5" spans="1:19" x14ac:dyDescent="0.25">
      <c r="A5">
        <v>12</v>
      </c>
      <c r="B5" t="s">
        <v>116</v>
      </c>
      <c r="C5" t="s">
        <v>115</v>
      </c>
      <c r="D5">
        <v>8</v>
      </c>
      <c r="E5">
        <v>9</v>
      </c>
      <c r="F5">
        <v>16</v>
      </c>
      <c r="G5">
        <v>32</v>
      </c>
      <c r="H5" s="2">
        <f t="shared" ref="H5" si="0">0.5*(D5/E5+F5/G5)*100</f>
        <v>69.444444444444443</v>
      </c>
      <c r="I5" s="2">
        <f t="shared" ref="I5" si="1">H5*0.3</f>
        <v>20.833333333333332</v>
      </c>
      <c r="J5">
        <v>4</v>
      </c>
      <c r="K5">
        <f t="shared" ref="K5" si="2">IF(J5&lt;=3,J5*30,100)</f>
        <v>100</v>
      </c>
      <c r="L5" s="2">
        <f t="shared" ref="L5" si="3">K5*0.3</f>
        <v>30</v>
      </c>
      <c r="M5">
        <v>67</v>
      </c>
      <c r="N5">
        <v>69</v>
      </c>
      <c r="O5">
        <v>39</v>
      </c>
      <c r="P5">
        <v>41</v>
      </c>
      <c r="Q5" s="2">
        <f t="shared" ref="Q5" si="4">0.5*(M5/N5+O5/P5)*100</f>
        <v>96.111700247437255</v>
      </c>
      <c r="R5" s="2">
        <f t="shared" ref="R5" si="5">Q5*0.4</f>
        <v>38.444680098974906</v>
      </c>
      <c r="S5" s="2">
        <f t="shared" ref="S5" si="6">I5+L5+R5</f>
        <v>89.278013432308228</v>
      </c>
    </row>
  </sheetData>
  <mergeCells count="3">
    <mergeCell ref="D2:E2"/>
    <mergeCell ref="F2:G2"/>
    <mergeCell ref="M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5"/>
  <sheetViews>
    <sheetView zoomScale="70" zoomScaleNormal="70" workbookViewId="0">
      <selection activeCell="F15" sqref="F15"/>
    </sheetView>
  </sheetViews>
  <sheetFormatPr defaultRowHeight="15" x14ac:dyDescent="0.25"/>
  <cols>
    <col min="2" max="2" width="15.42578125" customWidth="1"/>
    <col min="3" max="3" width="54.7109375" customWidth="1"/>
    <col min="8" max="8" width="11.42578125" customWidth="1"/>
    <col min="11" max="11" width="10.5703125" customWidth="1"/>
  </cols>
  <sheetData>
    <row r="1" spans="1:17" x14ac:dyDescent="0.25">
      <c r="D1" t="s">
        <v>0</v>
      </c>
      <c r="H1" t="s">
        <v>5</v>
      </c>
      <c r="K1" t="s">
        <v>9</v>
      </c>
    </row>
    <row r="2" spans="1:17" x14ac:dyDescent="0.25">
      <c r="D2" s="17" t="s">
        <v>12</v>
      </c>
      <c r="E2" s="17" t="s">
        <v>13</v>
      </c>
      <c r="K2" s="28" t="s">
        <v>14</v>
      </c>
      <c r="L2" s="28"/>
    </row>
    <row r="3" spans="1:17" ht="166.5" customHeight="1" x14ac:dyDescent="0.25">
      <c r="B3" t="s">
        <v>1</v>
      </c>
      <c r="C3" t="s">
        <v>2</v>
      </c>
      <c r="D3" s="3" t="s">
        <v>3</v>
      </c>
      <c r="E3" s="3" t="s">
        <v>4</v>
      </c>
      <c r="F3" s="4" t="s">
        <v>20</v>
      </c>
      <c r="G3" s="4" t="s">
        <v>21</v>
      </c>
      <c r="H3" s="3" t="s">
        <v>6</v>
      </c>
      <c r="I3" s="3" t="s">
        <v>7</v>
      </c>
      <c r="J3" s="3" t="s">
        <v>8</v>
      </c>
      <c r="K3" s="5" t="s">
        <v>10</v>
      </c>
      <c r="L3" s="5" t="s">
        <v>11</v>
      </c>
      <c r="M3" s="5" t="s">
        <v>15</v>
      </c>
      <c r="N3" s="5" t="s">
        <v>11</v>
      </c>
      <c r="O3" s="5" t="s">
        <v>16</v>
      </c>
      <c r="P3" s="5" t="s">
        <v>17</v>
      </c>
      <c r="Q3" s="5" t="s">
        <v>22</v>
      </c>
    </row>
    <row r="4" spans="1:17" x14ac:dyDescent="0.25">
      <c r="F4">
        <v>100</v>
      </c>
      <c r="G4">
        <v>30</v>
      </c>
      <c r="I4">
        <v>100</v>
      </c>
      <c r="J4">
        <v>30</v>
      </c>
      <c r="O4">
        <v>100</v>
      </c>
      <c r="P4">
        <v>40</v>
      </c>
      <c r="Q4" s="2">
        <f>G4+J4+P4</f>
        <v>100</v>
      </c>
    </row>
    <row r="5" spans="1:17" x14ac:dyDescent="0.25">
      <c r="A5">
        <v>12</v>
      </c>
      <c r="B5" t="s">
        <v>116</v>
      </c>
      <c r="C5" t="s">
        <v>115</v>
      </c>
      <c r="D5">
        <v>8</v>
      </c>
      <c r="E5">
        <v>16</v>
      </c>
      <c r="F5" s="2">
        <v>69.444444444444443</v>
      </c>
      <c r="G5" s="2">
        <v>20.833333333333332</v>
      </c>
      <c r="H5">
        <v>4</v>
      </c>
      <c r="I5">
        <v>100</v>
      </c>
      <c r="J5" s="2">
        <v>30</v>
      </c>
      <c r="K5">
        <v>67</v>
      </c>
      <c r="L5">
        <v>69</v>
      </c>
      <c r="M5">
        <v>39</v>
      </c>
      <c r="N5">
        <v>41</v>
      </c>
      <c r="O5" s="2">
        <v>96.111700247437255</v>
      </c>
      <c r="P5" s="2">
        <v>38.444680098974906</v>
      </c>
      <c r="Q5" s="2">
        <v>89.278013432308228</v>
      </c>
    </row>
  </sheetData>
  <mergeCells count="1"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K3"/>
  <sheetViews>
    <sheetView zoomScale="70" zoomScaleNormal="70" workbookViewId="0">
      <selection activeCell="A4" sqref="A4:K5"/>
    </sheetView>
  </sheetViews>
  <sheetFormatPr defaultRowHeight="15" x14ac:dyDescent="0.25"/>
  <cols>
    <col min="3" max="3" width="101.85546875" bestFit="1" customWidth="1"/>
  </cols>
  <sheetData>
    <row r="1" spans="1:11" ht="30" customHeight="1" x14ac:dyDescent="0.25">
      <c r="B1" s="28"/>
      <c r="C1" s="28"/>
      <c r="D1" s="29" t="s">
        <v>31</v>
      </c>
      <c r="E1" s="29"/>
      <c r="F1" s="29"/>
      <c r="G1" s="29"/>
      <c r="H1" s="29"/>
      <c r="I1" s="29"/>
      <c r="J1" s="29"/>
      <c r="K1" s="29"/>
    </row>
    <row r="2" spans="1:11" ht="133.5" customHeight="1" x14ac:dyDescent="0.25">
      <c r="B2" s="28"/>
      <c r="C2" s="28"/>
      <c r="D2" s="7" t="s">
        <v>33</v>
      </c>
      <c r="E2" s="7" t="s">
        <v>34</v>
      </c>
      <c r="F2" s="7" t="s">
        <v>35</v>
      </c>
      <c r="G2" s="7" t="s">
        <v>36</v>
      </c>
      <c r="H2" s="7" t="s">
        <v>37</v>
      </c>
      <c r="I2" s="7" t="s">
        <v>38</v>
      </c>
      <c r="J2" s="7" t="s">
        <v>39</v>
      </c>
      <c r="K2" s="1" t="s">
        <v>32</v>
      </c>
    </row>
    <row r="3" spans="1:11" x14ac:dyDescent="0.25">
      <c r="A3">
        <v>12</v>
      </c>
      <c r="B3" t="s">
        <v>116</v>
      </c>
      <c r="C3" t="s">
        <v>115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f t="shared" ref="K3" si="0">SUM(D3:J3)</f>
        <v>7</v>
      </c>
    </row>
  </sheetData>
  <mergeCells count="3">
    <mergeCell ref="D1:K1"/>
    <mergeCell ref="C1:C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K5"/>
  <sheetViews>
    <sheetView zoomScale="80" zoomScaleNormal="80" workbookViewId="0">
      <selection activeCell="J7" sqref="J7"/>
    </sheetView>
  </sheetViews>
  <sheetFormatPr defaultRowHeight="15" x14ac:dyDescent="0.25"/>
  <cols>
    <col min="2" max="2" width="5" customWidth="1"/>
    <col min="3" max="3" width="54.7109375" customWidth="1"/>
  </cols>
  <sheetData>
    <row r="1" spans="1:11" x14ac:dyDescent="0.25">
      <c r="D1" t="s">
        <v>18</v>
      </c>
    </row>
    <row r="2" spans="1:11" x14ac:dyDescent="0.25">
      <c r="D2" t="s">
        <v>19</v>
      </c>
      <c r="G2" t="s">
        <v>25</v>
      </c>
    </row>
    <row r="3" spans="1:11" ht="196.5" customHeight="1" x14ac:dyDescent="0.25">
      <c r="B3" t="s">
        <v>1</v>
      </c>
      <c r="C3" t="s">
        <v>2</v>
      </c>
      <c r="D3" s="7" t="s">
        <v>23</v>
      </c>
      <c r="E3" s="6" t="s">
        <v>24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22</v>
      </c>
    </row>
    <row r="4" spans="1:11" x14ac:dyDescent="0.25">
      <c r="E4">
        <v>100</v>
      </c>
      <c r="F4">
        <v>50</v>
      </c>
      <c r="I4">
        <v>100</v>
      </c>
      <c r="J4">
        <f>I4*0.5</f>
        <v>50</v>
      </c>
      <c r="K4">
        <f>F4+J4</f>
        <v>100</v>
      </c>
    </row>
    <row r="5" spans="1:11" x14ac:dyDescent="0.25">
      <c r="A5">
        <v>12</v>
      </c>
      <c r="B5" t="s">
        <v>116</v>
      </c>
      <c r="C5" t="s">
        <v>115</v>
      </c>
      <c r="D5">
        <v>7</v>
      </c>
      <c r="E5">
        <f t="shared" ref="E5" si="0">IF(D5&lt;=4,D5*20,100)</f>
        <v>100</v>
      </c>
      <c r="F5">
        <v>50</v>
      </c>
      <c r="G5">
        <v>88</v>
      </c>
      <c r="H5">
        <v>89</v>
      </c>
      <c r="I5" s="2">
        <f t="shared" ref="I5" si="1">G5/H5*100</f>
        <v>98.876404494382015</v>
      </c>
      <c r="J5" s="2">
        <f t="shared" ref="J5" si="2">I5*0.5</f>
        <v>49.438202247191008</v>
      </c>
      <c r="K5" s="2">
        <f t="shared" ref="K5" si="3">F5+J5</f>
        <v>99.438202247191015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R21"/>
  <sheetViews>
    <sheetView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4" sqref="A4:R5"/>
    </sheetView>
  </sheetViews>
  <sheetFormatPr defaultRowHeight="15" x14ac:dyDescent="0.25"/>
  <cols>
    <col min="3" max="3" width="60.7109375" customWidth="1"/>
    <col min="13" max="15" width="9.140625" style="18"/>
  </cols>
  <sheetData>
    <row r="1" spans="1:18" ht="48.75" customHeight="1" x14ac:dyDescent="0.25">
      <c r="D1" s="29" t="s">
        <v>40</v>
      </c>
      <c r="E1" s="29"/>
      <c r="F1" s="29"/>
      <c r="G1" s="29"/>
      <c r="H1" s="29"/>
      <c r="I1" s="8"/>
      <c r="J1" t="s">
        <v>41</v>
      </c>
    </row>
    <row r="2" spans="1:18" ht="179.25" customHeight="1" x14ac:dyDescent="0.25">
      <c r="D2" s="7" t="s">
        <v>46</v>
      </c>
      <c r="E2" s="7" t="s">
        <v>45</v>
      </c>
      <c r="F2" s="7" t="s">
        <v>44</v>
      </c>
      <c r="G2" s="7" t="s">
        <v>43</v>
      </c>
      <c r="H2" s="7" t="s">
        <v>42</v>
      </c>
      <c r="I2" s="7"/>
      <c r="J2" s="7" t="s">
        <v>47</v>
      </c>
      <c r="K2" s="7" t="s">
        <v>48</v>
      </c>
      <c r="L2" s="7" t="s">
        <v>49</v>
      </c>
      <c r="M2" s="19" t="s">
        <v>50</v>
      </c>
      <c r="N2" s="19" t="s">
        <v>51</v>
      </c>
      <c r="O2" s="19" t="s">
        <v>52</v>
      </c>
    </row>
    <row r="3" spans="1:18" x14ac:dyDescent="0.25">
      <c r="A3">
        <v>12</v>
      </c>
      <c r="B3" t="s">
        <v>116</v>
      </c>
      <c r="C3" t="s">
        <v>115</v>
      </c>
      <c r="D3">
        <v>1</v>
      </c>
      <c r="E3">
        <v>1</v>
      </c>
      <c r="F3">
        <v>1</v>
      </c>
      <c r="G3">
        <v>0</v>
      </c>
      <c r="H3">
        <v>1</v>
      </c>
      <c r="I3">
        <f t="shared" ref="I3" si="0">SUM(D3:H3)</f>
        <v>4</v>
      </c>
      <c r="J3">
        <v>1</v>
      </c>
      <c r="K3">
        <v>0</v>
      </c>
      <c r="L3">
        <v>0</v>
      </c>
      <c r="M3" s="18">
        <v>0</v>
      </c>
      <c r="N3" s="18">
        <v>0</v>
      </c>
      <c r="O3" s="18">
        <v>1</v>
      </c>
      <c r="P3">
        <f t="shared" ref="P3" si="1">SUM(J3:O3)</f>
        <v>2</v>
      </c>
      <c r="Q3">
        <f t="shared" ref="Q3" si="2">M3+N3+O3</f>
        <v>1</v>
      </c>
      <c r="R3">
        <f t="shared" ref="R3" si="3">Q3*30</f>
        <v>30</v>
      </c>
    </row>
    <row r="7" spans="1:18" x14ac:dyDescent="0.25">
      <c r="C7">
        <v>0</v>
      </c>
    </row>
    <row r="8" spans="1:18" x14ac:dyDescent="0.25">
      <c r="C8">
        <v>5</v>
      </c>
      <c r="J8">
        <v>1</v>
      </c>
    </row>
    <row r="9" spans="1:18" x14ac:dyDescent="0.25">
      <c r="C9">
        <v>3</v>
      </c>
      <c r="J9">
        <v>3</v>
      </c>
    </row>
    <row r="10" spans="1:18" x14ac:dyDescent="0.25">
      <c r="C10">
        <v>0</v>
      </c>
      <c r="J10">
        <v>0</v>
      </c>
    </row>
    <row r="11" spans="1:18" x14ac:dyDescent="0.25">
      <c r="C11">
        <v>3</v>
      </c>
      <c r="J11">
        <v>3</v>
      </c>
    </row>
    <row r="12" spans="1:18" x14ac:dyDescent="0.25">
      <c r="C12">
        <v>0</v>
      </c>
      <c r="J12">
        <v>1</v>
      </c>
    </row>
    <row r="13" spans="1:18" x14ac:dyDescent="0.25">
      <c r="C13">
        <v>3</v>
      </c>
      <c r="J13">
        <v>1</v>
      </c>
    </row>
    <row r="14" spans="1:18" x14ac:dyDescent="0.25">
      <c r="C14">
        <v>0</v>
      </c>
      <c r="J14">
        <v>2</v>
      </c>
    </row>
    <row r="15" spans="1:18" x14ac:dyDescent="0.25">
      <c r="C15">
        <v>4</v>
      </c>
      <c r="J15">
        <v>0</v>
      </c>
    </row>
    <row r="16" spans="1:18" x14ac:dyDescent="0.25">
      <c r="C16">
        <v>2</v>
      </c>
      <c r="J16">
        <v>2</v>
      </c>
    </row>
    <row r="17" spans="3:10" x14ac:dyDescent="0.25">
      <c r="C17">
        <v>4</v>
      </c>
      <c r="J17">
        <v>2</v>
      </c>
    </row>
    <row r="18" spans="3:10" x14ac:dyDescent="0.25">
      <c r="C18">
        <v>4</v>
      </c>
      <c r="J18">
        <v>1</v>
      </c>
    </row>
    <row r="19" spans="3:10" x14ac:dyDescent="0.25">
      <c r="C19">
        <v>0</v>
      </c>
      <c r="J19">
        <v>1</v>
      </c>
    </row>
    <row r="20" spans="3:10" x14ac:dyDescent="0.25">
      <c r="C20">
        <v>1</v>
      </c>
      <c r="J20">
        <v>1</v>
      </c>
    </row>
    <row r="21" spans="3:10" x14ac:dyDescent="0.25">
      <c r="J21">
        <v>0</v>
      </c>
    </row>
  </sheetData>
  <mergeCells count="1">
    <mergeCell ref="D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O4"/>
  <sheetViews>
    <sheetView topLeftCell="A3" zoomScale="80" zoomScaleNormal="80" workbookViewId="0">
      <selection activeCell="A5" sqref="A5:O12"/>
    </sheetView>
  </sheetViews>
  <sheetFormatPr defaultRowHeight="15" x14ac:dyDescent="0.25"/>
  <cols>
    <col min="2" max="2" width="5" customWidth="1"/>
    <col min="3" max="3" width="54.7109375" customWidth="1"/>
  </cols>
  <sheetData>
    <row r="1" spans="1:15" x14ac:dyDescent="0.25">
      <c r="D1" s="28" t="s">
        <v>53</v>
      </c>
      <c r="E1" s="28"/>
      <c r="F1" s="28"/>
      <c r="G1" s="28" t="s">
        <v>54</v>
      </c>
      <c r="H1" s="28"/>
      <c r="I1" s="28"/>
      <c r="J1" s="28" t="s">
        <v>55</v>
      </c>
      <c r="K1" s="28"/>
      <c r="L1" s="28"/>
    </row>
    <row r="2" spans="1:15" ht="241.5" x14ac:dyDescent="0.25">
      <c r="B2" t="s">
        <v>1</v>
      </c>
      <c r="C2" t="s">
        <v>2</v>
      </c>
      <c r="D2" s="7" t="s">
        <v>56</v>
      </c>
      <c r="E2" s="6" t="s">
        <v>57</v>
      </c>
      <c r="F2" s="6" t="s">
        <v>58</v>
      </c>
      <c r="G2" s="7" t="s">
        <v>59</v>
      </c>
      <c r="H2" s="6" t="s">
        <v>60</v>
      </c>
      <c r="I2" s="6" t="s">
        <v>61</v>
      </c>
      <c r="J2" s="7" t="s">
        <v>62</v>
      </c>
      <c r="K2" s="7" t="s">
        <v>63</v>
      </c>
      <c r="L2" s="7" t="s">
        <v>64</v>
      </c>
      <c r="M2" s="7" t="s">
        <v>65</v>
      </c>
      <c r="N2" s="7" t="s">
        <v>22</v>
      </c>
    </row>
    <row r="3" spans="1:15" x14ac:dyDescent="0.25">
      <c r="E3">
        <v>100</v>
      </c>
      <c r="F3">
        <f>E3*0.3</f>
        <v>30</v>
      </c>
      <c r="H3">
        <v>100</v>
      </c>
      <c r="I3">
        <f>H3*0.4</f>
        <v>40</v>
      </c>
      <c r="L3">
        <v>100</v>
      </c>
      <c r="M3">
        <f>L3*0.3</f>
        <v>30</v>
      </c>
      <c r="N3">
        <f>F3+I3+M3</f>
        <v>100</v>
      </c>
    </row>
    <row r="4" spans="1:15" x14ac:dyDescent="0.25">
      <c r="A4">
        <v>12</v>
      </c>
      <c r="B4" t="s">
        <v>116</v>
      </c>
      <c r="C4" t="s">
        <v>115</v>
      </c>
      <c r="D4">
        <v>4</v>
      </c>
      <c r="E4" s="2">
        <f t="shared" ref="E4" si="0">IF(D4&lt;=4,D4*20,100)</f>
        <v>80</v>
      </c>
      <c r="F4" s="2">
        <f t="shared" ref="F4" si="1">E4*0.3</f>
        <v>24</v>
      </c>
      <c r="G4">
        <v>2</v>
      </c>
      <c r="H4">
        <f t="shared" ref="H4" si="2">G4*30</f>
        <v>60</v>
      </c>
      <c r="I4" s="2">
        <f t="shared" ref="I4" si="3">H4*0.4</f>
        <v>24</v>
      </c>
      <c r="J4">
        <v>0</v>
      </c>
      <c r="K4">
        <v>0</v>
      </c>
      <c r="L4" s="2">
        <v>0</v>
      </c>
      <c r="M4" s="2">
        <f t="shared" ref="M4" si="4">L4*0.3</f>
        <v>0</v>
      </c>
      <c r="N4" s="2">
        <f t="shared" ref="N4" si="5">F4+I4+M4</f>
        <v>48</v>
      </c>
      <c r="O4" s="9">
        <f t="shared" ref="O4" si="6">J4-K4</f>
        <v>0</v>
      </c>
    </row>
  </sheetData>
  <mergeCells count="3">
    <mergeCell ref="D1:F1"/>
    <mergeCell ref="G1:I1"/>
    <mergeCell ref="J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Q4"/>
  <sheetViews>
    <sheetView tabSelected="1" topLeftCell="A2" zoomScale="80" zoomScaleNormal="80" workbookViewId="0">
      <selection activeCell="A5" sqref="A5:Q6"/>
    </sheetView>
  </sheetViews>
  <sheetFormatPr defaultRowHeight="15" x14ac:dyDescent="0.25"/>
  <cols>
    <col min="1" max="1" width="4.28515625" customWidth="1"/>
    <col min="2" max="2" width="14.5703125" customWidth="1"/>
    <col min="4" max="4" width="31.140625" customWidth="1"/>
    <col min="5" max="5" width="18.7109375" customWidth="1"/>
    <col min="6" max="6" width="8.5703125" bestFit="1" customWidth="1"/>
    <col min="7" max="7" width="6" bestFit="1" customWidth="1"/>
    <col min="8" max="8" width="4.5703125" bestFit="1" customWidth="1"/>
    <col min="9" max="9" width="12.42578125" customWidth="1"/>
    <col min="10" max="10" width="5.140625" bestFit="1" customWidth="1"/>
    <col min="11" max="11" width="6" bestFit="1" customWidth="1"/>
    <col min="13" max="13" width="13" bestFit="1" customWidth="1"/>
  </cols>
  <sheetData>
    <row r="1" spans="1:17" s="10" customFormat="1" ht="51.75" customHeight="1" x14ac:dyDescent="0.2">
      <c r="A1" s="32" t="s">
        <v>1</v>
      </c>
      <c r="B1" s="33" t="s">
        <v>78</v>
      </c>
      <c r="C1" s="33" t="s">
        <v>79</v>
      </c>
      <c r="D1" s="30" t="s">
        <v>80</v>
      </c>
      <c r="E1" s="30" t="s">
        <v>73</v>
      </c>
      <c r="F1" s="30"/>
      <c r="G1" s="30"/>
      <c r="H1" s="30"/>
      <c r="I1" s="30" t="s">
        <v>70</v>
      </c>
      <c r="J1" s="30"/>
      <c r="K1" s="30"/>
      <c r="L1" s="30"/>
      <c r="M1" s="30" t="s">
        <v>74</v>
      </c>
      <c r="N1" s="30"/>
      <c r="O1" s="30"/>
      <c r="P1" s="30"/>
      <c r="Q1" s="31" t="s">
        <v>22</v>
      </c>
    </row>
    <row r="2" spans="1:17" s="10" customFormat="1" ht="183.75" customHeight="1" x14ac:dyDescent="0.2">
      <c r="A2" s="32"/>
      <c r="B2" s="33"/>
      <c r="C2" s="33"/>
      <c r="D2" s="30"/>
      <c r="E2" s="11" t="s">
        <v>66</v>
      </c>
      <c r="F2" s="11" t="s">
        <v>11</v>
      </c>
      <c r="G2" s="12" t="s">
        <v>68</v>
      </c>
      <c r="H2" s="12" t="s">
        <v>69</v>
      </c>
      <c r="I2" s="11" t="s">
        <v>67</v>
      </c>
      <c r="J2" s="11" t="s">
        <v>11</v>
      </c>
      <c r="K2" s="12" t="s">
        <v>71</v>
      </c>
      <c r="L2" s="12" t="s">
        <v>72</v>
      </c>
      <c r="M2" s="11" t="s">
        <v>75</v>
      </c>
      <c r="N2" s="11" t="s">
        <v>11</v>
      </c>
      <c r="O2" s="11" t="s">
        <v>76</v>
      </c>
      <c r="P2" s="11" t="s">
        <v>77</v>
      </c>
      <c r="Q2" s="31"/>
    </row>
    <row r="3" spans="1:17" x14ac:dyDescent="0.25">
      <c r="A3" s="32"/>
      <c r="B3" s="33"/>
      <c r="C3" s="33"/>
      <c r="D3" s="30"/>
      <c r="E3" s="13"/>
      <c r="F3" s="13"/>
      <c r="G3" s="13">
        <v>100</v>
      </c>
      <c r="H3" s="13">
        <f>G3*0.4</f>
        <v>40</v>
      </c>
      <c r="I3" s="13"/>
      <c r="J3" s="13"/>
      <c r="K3" s="13">
        <v>100</v>
      </c>
      <c r="L3" s="13">
        <f>K3*0.4</f>
        <v>40</v>
      </c>
      <c r="M3" s="13"/>
      <c r="N3" s="13"/>
      <c r="O3" s="13">
        <v>100</v>
      </c>
      <c r="P3" s="13">
        <f>O3*0.2</f>
        <v>20</v>
      </c>
      <c r="Q3" s="13">
        <f>H3+L3+P3</f>
        <v>100</v>
      </c>
    </row>
    <row r="4" spans="1:17" x14ac:dyDescent="0.25">
      <c r="B4">
        <v>12</v>
      </c>
      <c r="C4" t="s">
        <v>116</v>
      </c>
      <c r="D4" t="s">
        <v>115</v>
      </c>
      <c r="E4" s="13">
        <v>88</v>
      </c>
      <c r="F4" s="13">
        <v>89</v>
      </c>
      <c r="G4" s="14">
        <f t="shared" ref="G4" si="0">E4/F4*100</f>
        <v>98.876404494382015</v>
      </c>
      <c r="H4" s="14">
        <f t="shared" ref="H4" si="1">G4*0.4</f>
        <v>39.550561797752806</v>
      </c>
      <c r="I4" s="13">
        <v>86</v>
      </c>
      <c r="J4" s="13">
        <v>89</v>
      </c>
      <c r="K4" s="14">
        <f t="shared" ref="K4" si="2">I4/J4*100</f>
        <v>96.629213483146074</v>
      </c>
      <c r="L4" s="14">
        <f t="shared" ref="L4" si="3">K4*0.4</f>
        <v>38.651685393258433</v>
      </c>
      <c r="M4" s="13">
        <v>86</v>
      </c>
      <c r="N4" s="13">
        <v>89</v>
      </c>
      <c r="O4" s="14">
        <f t="shared" ref="O4" si="4">M4/N4*100</f>
        <v>96.629213483146074</v>
      </c>
      <c r="P4" s="14">
        <f t="shared" ref="P4" si="5">O4*0.2</f>
        <v>19.325842696629216</v>
      </c>
      <c r="Q4" s="14">
        <f t="shared" ref="Q4" si="6">H4+L4+P4</f>
        <v>97.528089887640448</v>
      </c>
    </row>
  </sheetData>
  <mergeCells count="8">
    <mergeCell ref="I1:L1"/>
    <mergeCell ref="M1:P1"/>
    <mergeCell ref="Q1:Q2"/>
    <mergeCell ref="D1:D3"/>
    <mergeCell ref="A1:A3"/>
    <mergeCell ref="B1:B3"/>
    <mergeCell ref="C1:C3"/>
    <mergeCell ref="E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W17"/>
  <sheetViews>
    <sheetView topLeftCell="A5" zoomScale="70" zoomScaleNormal="70" workbookViewId="0">
      <selection activeCell="N8" sqref="N8"/>
    </sheetView>
  </sheetViews>
  <sheetFormatPr defaultColWidth="23" defaultRowHeight="33" customHeight="1" x14ac:dyDescent="0.25"/>
  <cols>
    <col min="1" max="1" width="3.140625" bestFit="1" customWidth="1"/>
    <col min="3" max="3" width="15" customWidth="1"/>
    <col min="4" max="4" width="46.5703125" customWidth="1"/>
    <col min="5" max="6" width="8.5703125" bestFit="1" customWidth="1"/>
    <col min="7" max="7" width="8.28515625" bestFit="1" customWidth="1"/>
    <col min="8" max="8" width="5" bestFit="1" customWidth="1"/>
    <col min="9" max="10" width="8.5703125" bestFit="1" customWidth="1"/>
    <col min="11" max="11" width="6" bestFit="1" customWidth="1"/>
    <col min="12" max="12" width="5" bestFit="1" customWidth="1"/>
    <col min="13" max="13" width="13.42578125" bestFit="1" customWidth="1"/>
    <col min="14" max="14" width="8.5703125" bestFit="1" customWidth="1"/>
    <col min="15" max="15" width="6" bestFit="1" customWidth="1"/>
    <col min="16" max="16" width="5.7109375" bestFit="1" customWidth="1"/>
    <col min="17" max="17" width="6" bestFit="1" customWidth="1"/>
  </cols>
  <sheetData>
    <row r="1" spans="1:23" ht="60" customHeight="1" x14ac:dyDescent="0.25">
      <c r="A1" s="34" t="s">
        <v>1</v>
      </c>
      <c r="B1" s="33" t="s">
        <v>78</v>
      </c>
      <c r="C1" s="33" t="s">
        <v>79</v>
      </c>
      <c r="D1" s="30" t="s">
        <v>80</v>
      </c>
      <c r="E1" s="30" t="s">
        <v>81</v>
      </c>
      <c r="F1" s="30"/>
      <c r="G1" s="30"/>
      <c r="H1" s="30"/>
      <c r="I1" s="30" t="s">
        <v>83</v>
      </c>
      <c r="J1" s="30"/>
      <c r="K1" s="30"/>
      <c r="L1" s="30"/>
      <c r="M1" s="30" t="s">
        <v>85</v>
      </c>
      <c r="N1" s="30"/>
      <c r="O1" s="30"/>
      <c r="P1" s="30"/>
      <c r="Q1" s="31" t="s">
        <v>22</v>
      </c>
    </row>
    <row r="2" spans="1:23" ht="204.75" customHeight="1" x14ac:dyDescent="0.25">
      <c r="A2" s="34"/>
      <c r="B2" s="33"/>
      <c r="C2" s="33"/>
      <c r="D2" s="30"/>
      <c r="E2" s="11" t="s">
        <v>87</v>
      </c>
      <c r="F2" s="11" t="s">
        <v>11</v>
      </c>
      <c r="G2" s="12" t="s">
        <v>82</v>
      </c>
      <c r="H2" s="12" t="s">
        <v>128</v>
      </c>
      <c r="I2" s="11" t="s">
        <v>84</v>
      </c>
      <c r="J2" s="11" t="s">
        <v>11</v>
      </c>
      <c r="K2" s="12" t="s">
        <v>129</v>
      </c>
      <c r="L2" s="12" t="s">
        <v>130</v>
      </c>
      <c r="M2" s="11" t="s">
        <v>86</v>
      </c>
      <c r="N2" s="11" t="s">
        <v>11</v>
      </c>
      <c r="O2" s="11" t="s">
        <v>131</v>
      </c>
      <c r="P2" s="11" t="s">
        <v>132</v>
      </c>
      <c r="Q2" s="31"/>
    </row>
    <row r="3" spans="1:23" ht="33" customHeight="1" x14ac:dyDescent="0.25">
      <c r="A3" s="34"/>
      <c r="B3" s="33"/>
      <c r="C3" s="33"/>
      <c r="D3" s="30"/>
      <c r="E3" s="13"/>
      <c r="F3" s="13"/>
      <c r="G3" s="13">
        <v>100</v>
      </c>
      <c r="H3" s="13">
        <f>G3*0.3</f>
        <v>30</v>
      </c>
      <c r="I3" s="13"/>
      <c r="J3" s="13"/>
      <c r="K3" s="13">
        <v>100</v>
      </c>
      <c r="L3" s="13">
        <f>K3*0.2</f>
        <v>20</v>
      </c>
      <c r="M3" s="13"/>
      <c r="N3" s="13"/>
      <c r="O3" s="13">
        <v>100</v>
      </c>
      <c r="P3" s="13">
        <f>O3*0.5</f>
        <v>50</v>
      </c>
      <c r="Q3" s="13">
        <f>H3+L3+P3</f>
        <v>100</v>
      </c>
    </row>
    <row r="4" spans="1:23" ht="49.5" customHeight="1" x14ac:dyDescent="0.25">
      <c r="A4" s="13"/>
      <c r="B4">
        <v>12</v>
      </c>
      <c r="C4" t="s">
        <v>116</v>
      </c>
      <c r="D4" t="s">
        <v>115</v>
      </c>
      <c r="E4" s="15">
        <v>87</v>
      </c>
      <c r="F4" s="15">
        <v>89</v>
      </c>
      <c r="G4" s="16">
        <f t="shared" ref="G4" si="0">E4/F4*100</f>
        <v>97.752808988764045</v>
      </c>
      <c r="H4" s="16">
        <f t="shared" ref="H4" si="1">G4*0.3</f>
        <v>29.325842696629213</v>
      </c>
      <c r="I4" s="15">
        <v>87</v>
      </c>
      <c r="J4" s="15">
        <v>89</v>
      </c>
      <c r="K4" s="16">
        <f t="shared" ref="K4" si="2">I4/J4*100</f>
        <v>97.752808988764045</v>
      </c>
      <c r="L4" s="16">
        <f t="shared" ref="L4" si="3">K4*0.2</f>
        <v>19.55056179775281</v>
      </c>
      <c r="M4" s="15">
        <v>88</v>
      </c>
      <c r="N4" s="15">
        <v>89</v>
      </c>
      <c r="O4" s="16">
        <f t="shared" ref="O4" si="4">M4/N4*100</f>
        <v>98.876404494382015</v>
      </c>
      <c r="P4" s="16">
        <f t="shared" ref="P4" si="5">O4*0.5</f>
        <v>49.438202247191008</v>
      </c>
      <c r="Q4" s="16">
        <f t="shared" ref="Q4" si="6">H4+L4+P4</f>
        <v>98.31460674157303</v>
      </c>
    </row>
    <row r="5" spans="1:23" ht="33" customHeight="1" x14ac:dyDescent="0.25">
      <c r="A5" s="13"/>
    </row>
    <row r="6" spans="1:23" ht="33" customHeight="1" x14ac:dyDescent="0.25">
      <c r="A6" s="13"/>
    </row>
    <row r="7" spans="1:23" ht="33" customHeight="1" x14ac:dyDescent="0.25">
      <c r="A7" s="13"/>
    </row>
    <row r="8" spans="1:23" ht="33" customHeight="1" x14ac:dyDescent="0.25">
      <c r="A8" s="13"/>
    </row>
    <row r="9" spans="1:23" ht="33" customHeight="1" x14ac:dyDescent="0.25">
      <c r="A9" s="13"/>
    </row>
    <row r="10" spans="1:23" ht="33" customHeight="1" x14ac:dyDescent="0.25">
      <c r="A10" s="13"/>
    </row>
    <row r="11" spans="1:23" ht="33" customHeight="1" x14ac:dyDescent="0.25">
      <c r="A11" s="13"/>
    </row>
    <row r="12" spans="1:23" ht="33" customHeight="1" x14ac:dyDescent="0.25">
      <c r="A12" s="13"/>
    </row>
    <row r="13" spans="1:23" ht="33" customHeight="1" x14ac:dyDescent="0.25">
      <c r="A13" s="13"/>
    </row>
    <row r="14" spans="1:23" ht="33" customHeight="1" x14ac:dyDescent="0.25">
      <c r="A14" s="13"/>
    </row>
    <row r="15" spans="1:23" ht="33" customHeight="1" x14ac:dyDescent="0.25">
      <c r="A15" s="13"/>
      <c r="U15">
        <v>16.2</v>
      </c>
      <c r="V15">
        <v>49.6</v>
      </c>
      <c r="W15">
        <v>95.4</v>
      </c>
    </row>
    <row r="16" spans="1:23" ht="33" customHeight="1" x14ac:dyDescent="0.25">
      <c r="A16" s="13"/>
    </row>
    <row r="17" spans="1:1" ht="33" customHeight="1" x14ac:dyDescent="0.25">
      <c r="A17" s="13"/>
    </row>
  </sheetData>
  <mergeCells count="8">
    <mergeCell ref="M1:P1"/>
    <mergeCell ref="Q1:Q2"/>
    <mergeCell ref="A1:A3"/>
    <mergeCell ref="B1:B3"/>
    <mergeCell ref="C1:C3"/>
    <mergeCell ref="D1:D3"/>
    <mergeCell ref="E1:H1"/>
    <mergeCell ref="I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14" sqref="A14"/>
    </sheetView>
  </sheetViews>
  <sheetFormatPr defaultRowHeight="15" x14ac:dyDescent="0.25"/>
  <cols>
    <col min="1" max="1" width="30.5703125" customWidth="1"/>
    <col min="2" max="2" width="45.42578125" customWidth="1"/>
    <col min="3" max="3" width="35.85546875" customWidth="1"/>
  </cols>
  <sheetData>
    <row r="1" spans="1:3" x14ac:dyDescent="0.25">
      <c r="A1" t="s">
        <v>89</v>
      </c>
      <c r="B1" t="s">
        <v>80</v>
      </c>
      <c r="C1" t="s">
        <v>90</v>
      </c>
    </row>
    <row r="2" spans="1:3" x14ac:dyDescent="0.25">
      <c r="A2" t="s">
        <v>116</v>
      </c>
      <c r="B2" t="s">
        <v>115</v>
      </c>
      <c r="C2">
        <v>86.511782461742541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W47"/>
  <sheetViews>
    <sheetView topLeftCell="A16" zoomScale="70" zoomScaleNormal="70" workbookViewId="0">
      <selection activeCell="B35" sqref="B35"/>
    </sheetView>
  </sheetViews>
  <sheetFormatPr defaultRowHeight="15" x14ac:dyDescent="0.25"/>
  <cols>
    <col min="1" max="1" width="18.28515625" style="20" customWidth="1"/>
    <col min="2" max="2" width="51.85546875" style="20" bestFit="1" customWidth="1"/>
    <col min="3" max="3" width="11.42578125" style="20" customWidth="1"/>
    <col min="4" max="4" width="11.7109375" style="20" customWidth="1"/>
    <col min="5" max="5" width="9.140625" style="25"/>
    <col min="6" max="9" width="9.140625" style="26"/>
    <col min="10" max="13" width="9.140625" style="20"/>
    <col min="14" max="15" width="9.140625" style="25"/>
    <col min="16" max="16384" width="9.140625" style="20"/>
  </cols>
  <sheetData>
    <row r="1" spans="1:23" ht="64.5" customHeight="1" x14ac:dyDescent="0.25">
      <c r="A1" s="36" t="s">
        <v>88</v>
      </c>
      <c r="B1" s="36" t="s">
        <v>89</v>
      </c>
      <c r="C1" s="36" t="s">
        <v>80</v>
      </c>
      <c r="D1" s="36" t="s">
        <v>90</v>
      </c>
      <c r="E1" s="35" t="s">
        <v>103</v>
      </c>
      <c r="F1" s="35"/>
      <c r="G1" s="35"/>
      <c r="H1" s="35"/>
      <c r="I1" s="35" t="s">
        <v>91</v>
      </c>
      <c r="J1" s="35"/>
      <c r="K1" s="35"/>
      <c r="L1" s="35" t="s">
        <v>92</v>
      </c>
      <c r="M1" s="35"/>
      <c r="N1" s="35"/>
      <c r="O1" s="35"/>
      <c r="P1" s="35" t="s">
        <v>93</v>
      </c>
      <c r="Q1" s="35"/>
      <c r="R1" s="35"/>
      <c r="S1" s="35"/>
      <c r="T1" s="35" t="s">
        <v>94</v>
      </c>
      <c r="U1" s="35"/>
      <c r="V1" s="35"/>
      <c r="W1" s="35"/>
    </row>
    <row r="2" spans="1:23" x14ac:dyDescent="0.25">
      <c r="A2" s="36"/>
      <c r="B2" s="36"/>
      <c r="C2" s="36"/>
      <c r="D2" s="36"/>
      <c r="E2" s="21" t="s">
        <v>100</v>
      </c>
      <c r="F2" s="21" t="s">
        <v>101</v>
      </c>
      <c r="G2" s="21" t="s">
        <v>102</v>
      </c>
      <c r="H2" s="21" t="s">
        <v>95</v>
      </c>
      <c r="I2" s="21" t="s">
        <v>104</v>
      </c>
      <c r="J2" s="21" t="s">
        <v>105</v>
      </c>
      <c r="K2" s="21" t="s">
        <v>96</v>
      </c>
      <c r="L2" s="21" t="s">
        <v>106</v>
      </c>
      <c r="M2" s="21" t="s">
        <v>107</v>
      </c>
      <c r="N2" s="22" t="s">
        <v>108</v>
      </c>
      <c r="O2" s="22" t="s">
        <v>97</v>
      </c>
      <c r="P2" s="21" t="s">
        <v>109</v>
      </c>
      <c r="Q2" s="21" t="s">
        <v>110</v>
      </c>
      <c r="R2" s="21" t="s">
        <v>111</v>
      </c>
      <c r="S2" s="21" t="s">
        <v>98</v>
      </c>
      <c r="T2" s="21" t="s">
        <v>112</v>
      </c>
      <c r="U2" s="21" t="s">
        <v>113</v>
      </c>
      <c r="V2" s="21" t="s">
        <v>114</v>
      </c>
      <c r="W2" s="21" t="s">
        <v>99</v>
      </c>
    </row>
    <row r="3" spans="1:23" x14ac:dyDescent="0.25">
      <c r="A3" s="36"/>
      <c r="B3" s="36"/>
      <c r="C3" s="36"/>
      <c r="D3" s="36"/>
      <c r="E3" s="23">
        <v>30</v>
      </c>
      <c r="F3" s="24">
        <v>30</v>
      </c>
      <c r="G3" s="24">
        <v>40</v>
      </c>
      <c r="H3" s="24">
        <v>100</v>
      </c>
      <c r="I3" s="23">
        <v>50</v>
      </c>
      <c r="J3" s="24">
        <v>50</v>
      </c>
      <c r="K3" s="24">
        <v>100</v>
      </c>
      <c r="L3" s="23">
        <v>30</v>
      </c>
      <c r="M3" s="24">
        <v>40</v>
      </c>
      <c r="N3" s="22">
        <v>30</v>
      </c>
      <c r="O3" s="22">
        <v>100</v>
      </c>
      <c r="P3" s="23">
        <v>40</v>
      </c>
      <c r="Q3" s="24">
        <v>40</v>
      </c>
      <c r="R3" s="24">
        <v>20</v>
      </c>
      <c r="S3" s="24">
        <v>100</v>
      </c>
      <c r="T3" s="23">
        <v>30</v>
      </c>
      <c r="U3" s="24">
        <v>20</v>
      </c>
      <c r="V3" s="24">
        <v>50</v>
      </c>
      <c r="W3" s="24">
        <v>100</v>
      </c>
    </row>
    <row r="4" spans="1:23" x14ac:dyDescent="0.25">
      <c r="A4" s="20">
        <v>10</v>
      </c>
      <c r="B4" s="20" t="s">
        <v>116</v>
      </c>
      <c r="C4" s="20" t="s">
        <v>115</v>
      </c>
      <c r="D4" s="25">
        <f t="shared" ref="D4" si="0">AVERAGE(H4,K4,O4,S4,W4)</f>
        <v>86.511782461742541</v>
      </c>
      <c r="E4" s="25">
        <f>'1ОиДинфоб'!G5</f>
        <v>20.833333333333332</v>
      </c>
      <c r="F4" s="25">
        <f>'1ОиДинфоб'!J5</f>
        <v>30</v>
      </c>
      <c r="G4" s="25">
        <f>'1ОиДинфоб'!P5</f>
        <v>38.444680098974906</v>
      </c>
      <c r="H4" s="25">
        <f t="shared" ref="H4" si="1">E4+F4+G4</f>
        <v>89.278013432308228</v>
      </c>
      <c r="I4" s="25">
        <f>'2КомУслОц'!F5</f>
        <v>50</v>
      </c>
      <c r="J4" s="25">
        <f>'2КомУслОц'!J5</f>
        <v>49.438202247191008</v>
      </c>
      <c r="K4" s="25">
        <f t="shared" ref="K4" si="2">I4+J4</f>
        <v>99.438202247191015</v>
      </c>
      <c r="L4" s="20">
        <f>'3УслДостИнвОц'!F4</f>
        <v>24</v>
      </c>
      <c r="M4" s="20">
        <f>'3УслДостИнвОц'!I4</f>
        <v>24</v>
      </c>
      <c r="N4" s="25">
        <f>'3УслДостИнвОц'!M4</f>
        <v>0</v>
      </c>
      <c r="O4" s="25">
        <f t="shared" ref="O4" si="3">L4+M4+N4</f>
        <v>48</v>
      </c>
      <c r="P4" s="25">
        <f>'4ДобрВежл'!H4</f>
        <v>39.550561797752806</v>
      </c>
      <c r="Q4" s="25">
        <f>'4ДобрВежл'!L4</f>
        <v>38.651685393258433</v>
      </c>
      <c r="R4" s="25">
        <f>'4ДобрВежл'!P4</f>
        <v>19.325842696629216</v>
      </c>
      <c r="S4" s="25">
        <f t="shared" ref="S4" si="4">SUM(P4:R4)</f>
        <v>97.528089887640448</v>
      </c>
      <c r="T4" s="25">
        <f>'5УдовлУсл'!H4</f>
        <v>29.325842696629213</v>
      </c>
      <c r="U4" s="25">
        <f>'5УдовлУсл'!L4</f>
        <v>19.55056179775281</v>
      </c>
      <c r="V4" s="25">
        <f>'5УдовлУсл'!P4</f>
        <v>49.438202247191008</v>
      </c>
      <c r="W4" s="25">
        <f t="shared" ref="W4" si="5">SUM(T4:V4)</f>
        <v>98.31460674157303</v>
      </c>
    </row>
    <row r="5" spans="1:23" x14ac:dyDescent="0.25">
      <c r="B5" s="20" t="s">
        <v>121</v>
      </c>
      <c r="D5" s="25">
        <f>AVERAGE(D4:D4)</f>
        <v>86.511782461742541</v>
      </c>
    </row>
    <row r="10" spans="1:23" x14ac:dyDescent="0.25">
      <c r="B10" s="20" t="s">
        <v>88</v>
      </c>
      <c r="G10" s="20"/>
      <c r="H10" s="20"/>
      <c r="I10" s="20"/>
      <c r="N10" s="20"/>
      <c r="O10" s="20"/>
    </row>
    <row r="11" spans="1:23" x14ac:dyDescent="0.25">
      <c r="C11" s="20" t="s">
        <v>89</v>
      </c>
      <c r="E11" s="25" t="s">
        <v>90</v>
      </c>
      <c r="F11" s="26" t="s">
        <v>95</v>
      </c>
      <c r="G11" s="20" t="s">
        <v>96</v>
      </c>
      <c r="H11" s="20" t="s">
        <v>97</v>
      </c>
      <c r="I11" s="20" t="s">
        <v>98</v>
      </c>
      <c r="J11" s="20" t="s">
        <v>99</v>
      </c>
      <c r="N11" s="20"/>
      <c r="O11" s="20"/>
    </row>
    <row r="12" spans="1:23" x14ac:dyDescent="0.25">
      <c r="B12" s="20">
        <v>10</v>
      </c>
      <c r="C12" s="20" t="s">
        <v>116</v>
      </c>
      <c r="D12" s="20" t="s">
        <v>115</v>
      </c>
      <c r="E12" s="25">
        <v>86.511782461742541</v>
      </c>
      <c r="F12" s="25">
        <v>89.278013432308228</v>
      </c>
      <c r="G12" s="25">
        <v>99.438202247191015</v>
      </c>
      <c r="H12" s="25">
        <v>48</v>
      </c>
      <c r="I12" s="25">
        <v>97.528089887640448</v>
      </c>
      <c r="J12" s="25">
        <v>98.31460674157303</v>
      </c>
      <c r="N12" s="20"/>
      <c r="O12" s="20"/>
    </row>
    <row r="13" spans="1:23" x14ac:dyDescent="0.25">
      <c r="E13" s="20"/>
      <c r="F13" s="25"/>
      <c r="G13" s="20"/>
      <c r="H13" s="20"/>
      <c r="I13" s="20"/>
    </row>
    <row r="14" spans="1:23" x14ac:dyDescent="0.25">
      <c r="H14" s="20"/>
    </row>
    <row r="15" spans="1:23" x14ac:dyDescent="0.25">
      <c r="H15" s="20"/>
    </row>
    <row r="16" spans="1:23" x14ac:dyDescent="0.25">
      <c r="H16" s="20"/>
    </row>
    <row r="17" spans="2:8" x14ac:dyDescent="0.25">
      <c r="B17" s="20" t="s">
        <v>123</v>
      </c>
      <c r="C17" s="25">
        <v>98.83049843370631</v>
      </c>
      <c r="H17" s="20"/>
    </row>
    <row r="18" spans="2:8" x14ac:dyDescent="0.25">
      <c r="B18" s="20" t="s">
        <v>122</v>
      </c>
      <c r="C18" s="25">
        <v>98.780835344832326</v>
      </c>
      <c r="H18" s="20"/>
    </row>
    <row r="19" spans="2:8" x14ac:dyDescent="0.25">
      <c r="B19" s="20" t="s">
        <v>127</v>
      </c>
      <c r="C19" s="25">
        <v>98.300038750364337</v>
      </c>
      <c r="H19" s="20"/>
    </row>
    <row r="20" spans="2:8" x14ac:dyDescent="0.25">
      <c r="B20" s="25" t="s">
        <v>117</v>
      </c>
      <c r="C20" s="25">
        <v>87.796901486954738</v>
      </c>
      <c r="H20" s="20"/>
    </row>
    <row r="21" spans="2:8" x14ac:dyDescent="0.25">
      <c r="B21" s="20" t="s">
        <v>124</v>
      </c>
      <c r="C21" s="25">
        <v>86.246604293625765</v>
      </c>
      <c r="H21" s="20"/>
    </row>
    <row r="22" spans="2:8" x14ac:dyDescent="0.25">
      <c r="B22" s="20" t="s">
        <v>126</v>
      </c>
      <c r="C22" s="25">
        <v>56.826530612244895</v>
      </c>
      <c r="H22" s="20"/>
    </row>
    <row r="23" spans="2:8" x14ac:dyDescent="0.25">
      <c r="H23" s="20"/>
    </row>
    <row r="24" spans="2:8" x14ac:dyDescent="0.25">
      <c r="H24" s="20"/>
    </row>
    <row r="25" spans="2:8" x14ac:dyDescent="0.25">
      <c r="H25" s="20"/>
    </row>
    <row r="26" spans="2:8" x14ac:dyDescent="0.25">
      <c r="B26" s="20" t="s">
        <v>125</v>
      </c>
      <c r="H26" s="20"/>
    </row>
    <row r="27" spans="2:8" x14ac:dyDescent="0.25">
      <c r="H27" s="20"/>
    </row>
    <row r="28" spans="2:8" x14ac:dyDescent="0.25">
      <c r="H28" s="20"/>
    </row>
    <row r="29" spans="2:8" x14ac:dyDescent="0.25">
      <c r="H29" s="20"/>
    </row>
    <row r="30" spans="2:8" x14ac:dyDescent="0.25">
      <c r="H30" s="20"/>
    </row>
    <row r="31" spans="2:8" x14ac:dyDescent="0.25">
      <c r="H31" s="20"/>
    </row>
    <row r="32" spans="2:8" x14ac:dyDescent="0.25">
      <c r="H32" s="20"/>
    </row>
    <row r="33" spans="1:15" x14ac:dyDescent="0.25">
      <c r="A33" s="20" t="s">
        <v>118</v>
      </c>
      <c r="B33" s="20" t="s">
        <v>120</v>
      </c>
      <c r="H33" s="20"/>
    </row>
    <row r="34" spans="1:15" x14ac:dyDescent="0.25">
      <c r="A34" s="27" t="s">
        <v>116</v>
      </c>
      <c r="B34" s="26">
        <v>86.511782461742541</v>
      </c>
      <c r="D34" s="25"/>
      <c r="E34" s="26"/>
      <c r="G34" s="20"/>
      <c r="I34" s="20"/>
      <c r="M34" s="25"/>
      <c r="O34" s="20"/>
    </row>
    <row r="35" spans="1:15" x14ac:dyDescent="0.25">
      <c r="A35" s="27" t="s">
        <v>119</v>
      </c>
      <c r="B35" s="26">
        <v>86.511782461742541</v>
      </c>
      <c r="D35" s="25"/>
      <c r="E35" s="26"/>
      <c r="G35" s="20"/>
      <c r="I35" s="20"/>
      <c r="M35" s="25"/>
      <c r="O35" s="20"/>
    </row>
    <row r="36" spans="1:15" x14ac:dyDescent="0.25">
      <c r="A36" s="20" t="s">
        <v>116</v>
      </c>
      <c r="B36" s="25">
        <v>86.511782461742541</v>
      </c>
      <c r="D36" s="25"/>
      <c r="E36" s="26"/>
      <c r="G36" s="20"/>
      <c r="I36" s="20"/>
      <c r="M36" s="25"/>
      <c r="O36" s="20"/>
    </row>
    <row r="37" spans="1:15" x14ac:dyDescent="0.25">
      <c r="B37" s="25"/>
      <c r="C37" s="26"/>
      <c r="D37" s="26"/>
      <c r="E37" s="20"/>
      <c r="G37" s="20"/>
      <c r="H37" s="20"/>
      <c r="I37" s="20"/>
      <c r="K37" s="25"/>
      <c r="L37" s="25"/>
      <c r="N37" s="20"/>
      <c r="O37" s="20"/>
    </row>
    <row r="38" spans="1:15" x14ac:dyDescent="0.25">
      <c r="B38" s="25"/>
      <c r="C38" s="26"/>
      <c r="D38" s="26"/>
      <c r="E38" s="20"/>
      <c r="G38" s="20"/>
      <c r="H38" s="20"/>
      <c r="I38" s="20"/>
      <c r="K38" s="25"/>
      <c r="L38" s="25"/>
      <c r="N38" s="20"/>
      <c r="O38" s="20"/>
    </row>
    <row r="39" spans="1:15" x14ac:dyDescent="0.25">
      <c r="B39" s="25"/>
      <c r="C39" s="26"/>
      <c r="D39" s="26"/>
      <c r="E39" s="26"/>
      <c r="G39" s="20"/>
      <c r="H39" s="20"/>
      <c r="I39" s="20"/>
      <c r="K39" s="25"/>
      <c r="L39" s="25"/>
      <c r="N39" s="20"/>
      <c r="O39" s="20"/>
    </row>
    <row r="40" spans="1:15" x14ac:dyDescent="0.25">
      <c r="B40" s="25"/>
      <c r="C40" s="26"/>
      <c r="D40" s="26"/>
      <c r="E40" s="26"/>
      <c r="G40" s="20"/>
      <c r="H40" s="20"/>
      <c r="I40" s="20"/>
      <c r="K40" s="25"/>
      <c r="L40" s="25"/>
      <c r="N40" s="20"/>
      <c r="O40" s="20"/>
    </row>
    <row r="41" spans="1:15" x14ac:dyDescent="0.25">
      <c r="D41" s="25"/>
      <c r="E41" s="26"/>
      <c r="I41" s="20"/>
      <c r="M41" s="25"/>
      <c r="O41" s="20"/>
    </row>
    <row r="42" spans="1:15" x14ac:dyDescent="0.25">
      <c r="D42" s="25"/>
      <c r="E42" s="26"/>
      <c r="I42" s="20"/>
      <c r="M42" s="25"/>
      <c r="O42" s="20"/>
    </row>
    <row r="43" spans="1:15" x14ac:dyDescent="0.25">
      <c r="D43" s="25"/>
      <c r="E43" s="26"/>
      <c r="I43" s="20"/>
      <c r="M43" s="25"/>
      <c r="O43" s="20"/>
    </row>
    <row r="44" spans="1:15" x14ac:dyDescent="0.25">
      <c r="D44" s="25"/>
      <c r="E44" s="26"/>
      <c r="I44" s="20"/>
      <c r="M44" s="25"/>
      <c r="O44" s="20"/>
    </row>
    <row r="45" spans="1:15" x14ac:dyDescent="0.25">
      <c r="D45" s="25"/>
      <c r="E45" s="26"/>
      <c r="I45" s="20"/>
      <c r="M45" s="25"/>
      <c r="O45" s="20"/>
    </row>
    <row r="46" spans="1:15" x14ac:dyDescent="0.25">
      <c r="D46" s="25"/>
      <c r="E46" s="26"/>
      <c r="I46" s="20"/>
      <c r="M46" s="25"/>
      <c r="O46" s="20"/>
    </row>
    <row r="47" spans="1:15" x14ac:dyDescent="0.25">
      <c r="D47" s="25"/>
      <c r="E47" s="26"/>
      <c r="I47" s="20"/>
      <c r="M47" s="25"/>
      <c r="O47" s="20"/>
    </row>
  </sheetData>
  <sortState ref="A25:H38">
    <sortCondition descending="1" ref="B25:B38"/>
  </sortState>
  <mergeCells count="9">
    <mergeCell ref="L1:O1"/>
    <mergeCell ref="P1:S1"/>
    <mergeCell ref="T1:W1"/>
    <mergeCell ref="E1:H1"/>
    <mergeCell ref="A1:A3"/>
    <mergeCell ref="B1:B3"/>
    <mergeCell ref="C1:C3"/>
    <mergeCell ref="D1:D3"/>
    <mergeCell ref="I1:K1"/>
  </mergeCells>
  <conditionalFormatting sqref="E12:J12">
    <cfRule type="cellIs" dxfId="0" priority="1" operator="greaterThan">
      <formula>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1ОиДинфоб (2)</vt:lpstr>
      <vt:lpstr>1ОиДинфоб</vt:lpstr>
      <vt:lpstr>2КомфУслНал</vt:lpstr>
      <vt:lpstr>2КомУслОц</vt:lpstr>
      <vt:lpstr>3УслДостИнвНал</vt:lpstr>
      <vt:lpstr>3УслДостИнвОц</vt:lpstr>
      <vt:lpstr>4ДобрВежл</vt:lpstr>
      <vt:lpstr>5УдовлУсл</vt:lpstr>
      <vt:lpstr>Лист1</vt:lpstr>
      <vt:lpstr>Интегр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Светланка</cp:lastModifiedBy>
  <dcterms:created xsi:type="dcterms:W3CDTF">2020-11-30T08:45:25Z</dcterms:created>
  <dcterms:modified xsi:type="dcterms:W3CDTF">2021-01-12T05:12:53Z</dcterms:modified>
</cp:coreProperties>
</file>